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20736" windowHeight="937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2012 cotado e considerando uma vida útil de mais 25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<sst xmlns="http://schemas.openxmlformats.org/spreadsheetml/2006/main" count="294" uniqueCount="267">
  <si>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</si>
  <si>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</si>
  <si>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</si>
  <si>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</si>
  <si>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</si>
  <si>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</si>
  <si>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</si>
  <si>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</si>
  <si>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</si>
  <si>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</si>
  <si>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</si>
  <si>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</si>
  <si>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</si>
  <si>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</si>
  <si>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</si>
  <si>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</si>
  <si>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</si>
  <si>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</si>
  <si>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</si>
  <si>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</si>
  <si>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</si>
  <si>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</si>
  <si>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</si>
  <si>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</si>
  <si>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</si>
  <si>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</si>
  <si>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</si>
  <si>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</si>
  <si>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</si>
  <si>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</si>
  <si>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</si>
  <si>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</si>
  <si>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</si>
  <si>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</si>
  <si>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</si>
  <si>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</si>
  <si>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</si>
  <si>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</si>
  <si>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</si>
  <si>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</si>
  <si>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</si>
  <si>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</si>
  <si>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</si>
  <si>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</si>
  <si>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</si>
  <si>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</si>
  <si>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</si>
  <si>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</si>
  <si>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</si>
  <si>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</si>
  <si>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</si>
  <si>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</si>
  <si>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</si>
  <si>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</si>
  <si>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</si>
  <si>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</si>
  <si>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</si>
  <si>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</si>
  <si>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</si>
  <si>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</si>
  <si>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</si>
  <si>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</si>
  <si>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</si>
  <si>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</si>
  <si>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</si>
  <si>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</si>
  <si>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</si>
  <si>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</si>
  <si>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</si>
  <si>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</si>
  <si>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</si>
  <si>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</si>
  <si>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</si>
  <si>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</si>
  <si>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</si>
  <si>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</si>
  <si>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</si>
  <si>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</si>
  <si>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</si>
  <si>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</si>
  <si>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</si>
  <si>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</si>
  <si>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</si>
  <si>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</si>
  <si>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</si>
  <si>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</si>
  <si>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</si>
  <si>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</si>
  <si>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</si>
  <si>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</si>
  <si>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</si>
  <si>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</si>
  <si>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</si>
  <si>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</si>
  <si>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</si>
  <si>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</si>
  <si>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</si>
  <si>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</si>
  <si>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</si>
  <si>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</si>
  <si>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</si>
  <si>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</si>
  <si>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</si>
  <si>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</si>
  <si>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</si>
  <si>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</si>
  <si>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</si>
  <si>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</si>
  <si>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</si>
  <si>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</si>
  <si>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</si>
  <si>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</si>
  <si>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</si>
  <si>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</si>
  <si>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</si>
  <si>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</si>
  <si>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</si>
  <si>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</si>
  <si>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</si>
  <si>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</si>
  <si>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</si>
  <si>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</si>
  <si>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</si>
  <si>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</si>
  <si>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</si>
  <si>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</si>
  <si>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</si>
  <si>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</si>
  <si>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</si>
  <si>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</si>
  <si>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</si>
  <si>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</si>
  <si>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</si>
  <si>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</si>
  <si>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</si>
  <si>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</si>
  <si>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</si>
  <si>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</si>
  <si>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</si>
  <si>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</si>
  <si>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</si>
  <si>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</si>
  <si>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</si>
  <si>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</si>
  <si>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</si>
  <si>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</si>
  <si>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</si>
  <si>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</si>
  <si>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</si>
  <si>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</si>
  <si>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</si>
  <si>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</si>
  <si>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</si>
  <si>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</si>
  <si>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</si>
  <si>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</si>
  <si>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</si>
  <si>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</si>
  <si>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</si>
  <si>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</si>
  <si>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</si>
  <si>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</si>
  <si>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</si>
  <si>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</si>
  <si>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</si>
  <si>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</si>
  <si>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</si>
  <si>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</si>
  <si>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</si>
  <si>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</si>
  <si>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</si>
  <si>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</si>
  <si>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</si>
  <si>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</si>
  <si>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</si>
  <si>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</si>
  <si>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</si>
  <si>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</si>
  <si>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</si>
  <si>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</si>
  <si>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</si>
  <si>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</si>
  <si>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</si>
  <si>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</si>
  <si>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</si>
  <si>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</si>
  <si>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</si>
  <si>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</si>
  <si>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</si>
  <si>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</si>
  <si>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</si>
  <si>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</si>
  <si>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</si>
  <si>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</si>
  <si>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</si>
  <si>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</si>
  <si>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</si>
  <si>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</si>
  <si>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</si>
  <si>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</si>
  <si>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</si>
  <si>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</si>
  <si>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</si>
  <si>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</si>
  <si>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</si>
  <si>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</si>
  <si>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</si>
  <si>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</si>
  <si>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</si>
  <si>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</si>
  <si>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</si>
  <si>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</si>
  <si>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</si>
  <si>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</si>
  <si>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</si>
  <si>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</si>
  <si>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</si>
  <si>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</si>
  <si>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</si>
  <si>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</si>
  <si>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</si>
  <si>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</si>
  <si>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</si>
  <si>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</si>
  <si>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</si>
  <si>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</si>
  <si>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</si>
  <si>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</si>
  <si>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</si>
  <si>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</si>
  <si>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</si>
  <si>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</si>
  <si>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</si>
  <si>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</si>
  <si>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</si>
  <si>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</si>
  <si>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</si>
  <si>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</si>
  <si>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</si>
  <si>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</si>
  <si>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</si>
  <si>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</si>
  <si>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</si>
  <si>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</si>
  <si>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</si>
  <si>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</si>
  <si>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</si>
  <si>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</si>
  <si>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</si>
  <si>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</si>
  <si>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</si>
  <si>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</si>
  <si>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</si>
  <si>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</si>
  <si>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</si>
  <si>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</si>
  <si>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</si>
  <si>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</si>
  <si>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</si>
  <si>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</si>
  <si>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</si>
  <si>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</si>
  <si>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</si>
  <si>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</si>
  <si>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A empresa deverá realizar semanalmente a lavagem completa do veículo</t>
  </si>
  <si>
    <t xml:space="preserve">7 - DESPESAS INDIRETAS MENSAIS </t>
  </si>
  <si>
    <t>Custo unitário do onibus 40 lugares adaptado (R$)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</si>
</sst>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184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22" zoomScaleNormal="100" zoomScaleSheetLayoutView="100" workbookViewId="0">
      <selection activeCell="H42" sqref="H42:I42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242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0.29209920364428016</v>
      </c>
      <c r="H10" s="65" t="s">
        <v>239</v>
      </c>
      <c r="I10" s="437">
        <f>F38*10</f>
        <v>176712.26074672199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2.8492847297163604E-3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230</v>
      </c>
      <c r="I12" s="381">
        <f>F38</f>
        <v>17671.226074672199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0.29494848837399651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4604.9536799999996</v>
      </c>
      <c r="G19" s="127">
        <f>F19/F$34</f>
        <v>0.27722393867387018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3720.96</v>
      </c>
      <c r="G20" s="135">
        <f>F20/F$34</f>
        <v>0.22400641972318905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4.4473307569011113E-2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13964.033013333332</v>
      </c>
      <c r="G26" s="152">
        <f>F26/F34</f>
        <v>0.84065215434006679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1471.6468333333335</v>
      </c>
      <c r="G28" s="135">
        <f>F28/F$34</f>
        <v>8.8594969640084481E-2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173</v>
      </c>
      <c r="D32" s="567"/>
      <c r="E32" s="568"/>
      <c r="F32" s="134">
        <f>(F26+F28)*F30+F28</f>
        <v>2646.9194968585334</v>
      </c>
      <c r="G32" s="152">
        <f>G28+G30</f>
        <v>0.15934784565993321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16610.952510191866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180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17671.226074672199</v>
      </c>
      <c r="G38" s="570"/>
      <c r="H38" s="490">
        <f>F38/G42</f>
        <v>12.271684774077915</v>
      </c>
      <c r="I38" s="170" t="s">
        <v>238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235</v>
      </c>
      <c r="F40" s="598"/>
      <c r="G40" s="436">
        <v>72</v>
      </c>
      <c r="H40" s="576" t="s">
        <v>247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236</v>
      </c>
      <c r="F42" s="600"/>
      <c r="G42" s="436">
        <f>G40*20</f>
        <v>1440</v>
      </c>
      <c r="H42" s="574">
        <f>F38/20</f>
        <v>883.56130373360998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237</v>
      </c>
      <c r="F44" s="69"/>
      <c r="G44" s="480">
        <f>G42*10</f>
        <v>14400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254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262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198</v>
      </c>
    </row>
    <row r="11" spans="1:4">
      <c r="A11" s="500" t="s">
        <v>249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16" zoomScale="115" zoomScaleNormal="115" workbookViewId="0">
      <selection activeCell="H35" sqref="H35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1796875" style="190" customWidth="1"/>
    <col min="7" max="7" width="9.5429687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243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184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185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186</v>
      </c>
      <c r="C11" s="516"/>
      <c r="D11" s="516"/>
      <c r="E11" s="517"/>
      <c r="F11" s="435">
        <v>72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253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224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192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193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266</v>
      </c>
      <c r="D30" s="506"/>
      <c r="E30" s="506"/>
      <c r="F30" s="506"/>
      <c r="G30" s="393">
        <v>511752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300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194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250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1488.384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767.62799999999993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2348.9416799999999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195</v>
      </c>
      <c r="D39" s="508"/>
      <c r="E39" s="508"/>
      <c r="F39" s="508"/>
      <c r="G39" s="398">
        <f>G34+G35+G37</f>
        <v>4604.9536799999996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187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188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196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252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246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240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251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241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197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0" zoomScale="110" zoomScaleNormal="110" workbookViewId="0">
      <selection activeCell="A62" sqref="A62:F62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189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190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191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216</v>
      </c>
      <c r="C18" s="26" t="s">
        <v>217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170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218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171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172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219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182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216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255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169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257</v>
      </c>
      <c r="B62" s="518"/>
      <c r="C62" s="518"/>
      <c r="D62" s="518"/>
      <c r="E62" s="518"/>
      <c r="F62" s="518"/>
      <c r="G62" s="367" t="s">
        <v>256</v>
      </c>
    </row>
    <row r="63" spans="1:8" ht="3.6" customHeight="1">
      <c r="A63" s="518" t="s">
        <v>220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13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248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178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174</v>
      </c>
      <c r="D31" s="538"/>
      <c r="E31" s="538"/>
      <c r="F31" s="538"/>
      <c r="G31" s="405"/>
    </row>
    <row r="32" spans="2:7" ht="17.399999999999999" customHeight="1">
      <c r="B32" s="316"/>
      <c r="C32" s="536" t="s">
        <v>175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209</v>
      </c>
      <c r="E5" s="236">
        <v>1</v>
      </c>
      <c r="F5" s="235" t="s">
        <v>212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210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181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211</v>
      </c>
      <c r="D22" s="382">
        <f>D21/(E5+G5)</f>
        <v>47.329333333333331</v>
      </c>
    </row>
    <row r="24" spans="1:21">
      <c r="B24" s="547" t="s">
        <v>258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4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244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200</v>
      </c>
      <c r="C7" s="285"/>
      <c r="D7" s="286"/>
    </row>
    <row r="8" spans="2:5" ht="14.4" thickBot="1">
      <c r="B8" s="287" t="s">
        <v>201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259</v>
      </c>
      <c r="C11" s="285"/>
      <c r="D11" s="286"/>
      <c r="E11" s="286"/>
    </row>
    <row r="12" spans="2:5" ht="14.4" thickBot="1">
      <c r="B12" s="287" t="s">
        <v>199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260</v>
      </c>
      <c r="C15" s="285"/>
      <c r="D15" s="286"/>
      <c r="E15" s="286"/>
    </row>
    <row r="16" spans="2:5" ht="14.4" thickBot="1">
      <c r="B16" s="287" t="s">
        <v>199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213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214</v>
      </c>
      <c r="C24" s="362">
        <v>1</v>
      </c>
    </row>
    <row r="25" spans="2:5">
      <c r="B25" s="287" t="s">
        <v>215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183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177</v>
      </c>
      <c r="C36" s="364">
        <f>C35+C21</f>
        <v>738.74400000000003</v>
      </c>
    </row>
    <row r="37" spans="2:9" ht="14.4">
      <c r="B37" s="546" t="s">
        <v>176</v>
      </c>
      <c r="C37" s="546"/>
      <c r="D37" s="546"/>
      <c r="E37" s="546"/>
    </row>
    <row r="39" spans="2:9">
      <c r="B39" s="550" t="s">
        <v>264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261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7" sqref="E7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265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202</v>
      </c>
      <c r="C7" s="489">
        <f>(('2-Dimensionamento'!G30*0.01)/12)</f>
        <v>426.46000000000004</v>
      </c>
    </row>
    <row r="8" spans="1:11">
      <c r="A8" s="57"/>
      <c r="B8" s="58" t="s">
        <v>263</v>
      </c>
      <c r="C8" s="305">
        <f>10.57/12</f>
        <v>0.88083333333333336</v>
      </c>
    </row>
    <row r="9" spans="1:11">
      <c r="A9" s="57"/>
      <c r="B9" s="58" t="s">
        <v>203</v>
      </c>
      <c r="C9" s="305">
        <f>((108.27*2)/12)</f>
        <v>18.044999999999998</v>
      </c>
    </row>
    <row r="10" spans="1:11">
      <c r="A10" s="57"/>
      <c r="B10" s="416" t="s">
        <v>204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205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206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207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208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179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1471.6468333333335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7" sqref="E7"/>
    </sheetView>
  </sheetViews>
  <sheetFormatPr defaultRowHeight="13.8"/>
  <cols>
    <col min="5" max="5" width="9.54296875" customWidth="1"/>
    <col min="8" max="8" width="8.81640625" customWidth="1"/>
  </cols>
  <sheetData>
    <row r="1" spans="1:8" ht="18.600000000000001" thickBot="1">
      <c r="A1" s="561" t="s">
        <v>245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221</v>
      </c>
      <c r="C6" s="448" t="s">
        <v>222</v>
      </c>
      <c r="D6" s="448" t="s">
        <v>223</v>
      </c>
      <c r="E6" s="469" t="s">
        <v>47</v>
      </c>
      <c r="F6" s="31"/>
      <c r="G6" s="31"/>
      <c r="H6" s="39"/>
    </row>
    <row r="7" spans="1:8" ht="14.4">
      <c r="A7" s="461"/>
      <c r="B7" s="470" t="s">
        <v>224</v>
      </c>
      <c r="C7" s="450">
        <v>2022</v>
      </c>
      <c r="D7" s="450">
        <v>40</v>
      </c>
      <c r="E7" s="471">
        <f>'2-Dimensionamento'!G30</f>
        <v>511752</v>
      </c>
      <c r="F7" s="31"/>
      <c r="G7" s="31"/>
      <c r="H7" s="39"/>
    </row>
    <row r="8" spans="1:8" ht="14.4">
      <c r="A8" s="461"/>
      <c r="B8" s="564" t="s">
        <v>225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226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227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228</v>
      </c>
      <c r="C11" s="565"/>
      <c r="D11" s="565"/>
      <c r="E11" s="491">
        <f>'2-Dimensionamento'!F11</f>
        <v>72</v>
      </c>
      <c r="F11" s="31"/>
      <c r="G11" s="31"/>
      <c r="H11" s="39"/>
    </row>
    <row r="12" spans="1:8" ht="15" thickBot="1">
      <c r="A12" s="461"/>
      <c r="B12" s="559" t="s">
        <v>229</v>
      </c>
      <c r="C12" s="560"/>
      <c r="D12" s="560"/>
      <c r="E12" s="473">
        <f>E11*E10</f>
        <v>1440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234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231</v>
      </c>
      <c r="E19" s="452" t="s">
        <v>232</v>
      </c>
      <c r="F19" s="451" t="s">
        <v>233</v>
      </c>
      <c r="G19" s="554" t="s">
        <v>230</v>
      </c>
      <c r="H19" s="555"/>
    </row>
    <row r="20" spans="1:8">
      <c r="A20" s="457"/>
      <c r="B20" s="475" t="s">
        <v>234</v>
      </c>
      <c r="C20" s="421"/>
      <c r="D20" s="453">
        <v>2.5</v>
      </c>
      <c r="E20" s="454">
        <v>6.46</v>
      </c>
      <c r="F20" s="421">
        <f>E11</f>
        <v>72</v>
      </c>
      <c r="G20" s="556">
        <f>F20/D20*E20*20</f>
        <v>3720.96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2023-01-06T18:03:41Z</dcterms:modified>
</cp:coreProperties>
</file>